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NH PHUONG\Downloads\"/>
    </mc:Choice>
  </mc:AlternateContent>
  <xr:revisionPtr revIDLastSave="0" documentId="13_ncr:1_{E445B558-EBB5-495D-89CA-750C9A9D8757}" xr6:coauthVersionLast="36" xr6:coauthVersionMax="36" xr10:uidLastSave="{00000000-0000-0000-0000-000000000000}"/>
  <bookViews>
    <workbookView xWindow="0" yWindow="0" windowWidth="15345" windowHeight="4590" xr2:uid="{00000000-000D-0000-FFFF-FFFF00000000}"/>
  </bookViews>
  <sheets>
    <sheet name="Baocao" sheetId="1" r:id="rId1"/>
    <sheet name="Sheet3" sheetId="3" r:id="rId2"/>
  </sheets>
  <calcPr calcId="162913"/>
</workbook>
</file>

<file path=xl/calcChain.xml><?xml version="1.0" encoding="utf-8"?>
<calcChain xmlns="http://schemas.openxmlformats.org/spreadsheetml/2006/main">
  <c r="T12" i="1" l="1"/>
  <c r="T11" i="1"/>
  <c r="T10" i="1"/>
  <c r="T9" i="1"/>
  <c r="T8" i="1"/>
  <c r="T7" i="1"/>
  <c r="T6" i="1"/>
  <c r="T5" i="1"/>
  <c r="K54" i="1"/>
  <c r="B35" i="1"/>
  <c r="B31" i="1"/>
  <c r="B37" i="1"/>
  <c r="I15" i="1"/>
  <c r="B39" i="1" l="1"/>
  <c r="K62" i="1" l="1"/>
  <c r="K63" i="1" s="1"/>
  <c r="K64" i="1" s="1"/>
  <c r="V51" i="1"/>
  <c r="W51" i="1"/>
  <c r="U51" i="1"/>
  <c r="T43" i="1"/>
  <c r="T42" i="1"/>
  <c r="T44" i="1"/>
  <c r="T40" i="1"/>
  <c r="T39" i="1"/>
  <c r="T37" i="1"/>
  <c r="T36" i="1"/>
  <c r="T33" i="1"/>
  <c r="T34" i="1"/>
  <c r="K44" i="1"/>
  <c r="K43" i="1"/>
  <c r="K42" i="1"/>
  <c r="K41" i="1"/>
  <c r="K40" i="1"/>
  <c r="K39" i="1"/>
  <c r="K36" i="1"/>
  <c r="K35" i="1"/>
  <c r="K34" i="1"/>
  <c r="K38" i="1"/>
  <c r="K37" i="1"/>
  <c r="K33" i="1"/>
  <c r="K32" i="1"/>
  <c r="K31" i="1"/>
  <c r="W52" i="1" l="1"/>
  <c r="S44" i="1"/>
  <c r="T50" i="1"/>
  <c r="K29" i="1"/>
  <c r="C15" i="1" l="1"/>
  <c r="I51" i="1" l="1"/>
  <c r="I50" i="1"/>
  <c r="K56" i="1"/>
  <c r="K55" i="1"/>
  <c r="R15" i="1" l="1"/>
  <c r="S15" i="1"/>
  <c r="T15" i="1"/>
  <c r="U15" i="1"/>
  <c r="V15" i="1"/>
  <c r="Q15" i="1"/>
  <c r="W6" i="1"/>
  <c r="W7" i="1"/>
  <c r="W8" i="1"/>
  <c r="W9" i="1"/>
  <c r="W10" i="1"/>
  <c r="W11" i="1"/>
  <c r="W12" i="1"/>
  <c r="W13" i="1"/>
  <c r="W14" i="1"/>
  <c r="W5" i="1"/>
  <c r="W15" i="1" l="1"/>
  <c r="K24" i="1" s="1"/>
  <c r="K53" i="1" s="1"/>
  <c r="K59" i="1" s="1"/>
  <c r="M15" i="1"/>
  <c r="K15" i="1" l="1"/>
  <c r="J15" i="1"/>
  <c r="AA16" i="1" l="1"/>
  <c r="L15" i="1"/>
  <c r="AC17" i="1"/>
  <c r="AE17" i="1"/>
  <c r="G15" i="1"/>
  <c r="D15" i="1" l="1"/>
  <c r="E15" i="1"/>
  <c r="F15" i="1"/>
  <c r="H15" i="1"/>
  <c r="N15" i="1"/>
  <c r="O15" i="1"/>
  <c r="P15" i="1"/>
</calcChain>
</file>

<file path=xl/sharedStrings.xml><?xml version="1.0" encoding="utf-8"?>
<sst xmlns="http://schemas.openxmlformats.org/spreadsheetml/2006/main" count="118" uniqueCount="97">
  <si>
    <t>KHOA HỌC CƠ BẢN</t>
  </si>
  <si>
    <t>CN ĐIỆN-ĐIỆN TỬ</t>
  </si>
  <si>
    <t>CN CƠ KHÍ</t>
  </si>
  <si>
    <t>CN NHIỆT-LẠNH</t>
  </si>
  <si>
    <t>CN ĐỘNG LỰC</t>
  </si>
  <si>
    <t>CN THÔNG TIN</t>
  </si>
  <si>
    <t>CN MAY-THỜI TRANG</t>
  </si>
  <si>
    <t>KỸ THUẬT XÂY DỰNG</t>
  </si>
  <si>
    <t>KHOA ĐÀO TẠO</t>
  </si>
  <si>
    <t>STT</t>
  </si>
  <si>
    <t>LÝ LUẬN CHÍNH TRỊ</t>
  </si>
  <si>
    <t>KINH TẾ</t>
  </si>
  <si>
    <t>17C1</t>
  </si>
  <si>
    <t>17C2</t>
  </si>
  <si>
    <t>18C1</t>
  </si>
  <si>
    <t>CAO ĐẲNG</t>
  </si>
  <si>
    <t>17T4</t>
  </si>
  <si>
    <t>18T4</t>
  </si>
  <si>
    <t>TRUNG CẤP</t>
  </si>
  <si>
    <t>HKII</t>
  </si>
  <si>
    <t>HKIII</t>
  </si>
  <si>
    <t>19C1</t>
  </si>
  <si>
    <t>19T4</t>
  </si>
  <si>
    <t>16 CĐ
CN</t>
  </si>
  <si>
    <t>16
CĐN</t>
  </si>
  <si>
    <t>16
TCN</t>
  </si>
  <si>
    <t>16
TCCN</t>
  </si>
  <si>
    <t>18T2</t>
  </si>
  <si>
    <t>18C2</t>
  </si>
  <si>
    <t>19C2</t>
  </si>
  <si>
    <t>HKI1</t>
  </si>
  <si>
    <t>Số lượng GV</t>
  </si>
  <si>
    <t>Ghi chú:    Thêm 2018</t>
  </si>
  <si>
    <t>CNTT</t>
  </si>
  <si>
    <t>Cơ khí</t>
  </si>
  <si>
    <t>Động lực</t>
  </si>
  <si>
    <t xml:space="preserve">TỔNG KHỐI LƯỢNG </t>
  </si>
  <si>
    <t>Khối lượng kỹ năng mềm</t>
  </si>
  <si>
    <t>Khối lượng theo chương trình:</t>
  </si>
  <si>
    <t xml:space="preserve"> ( môn thực hành đã nhân hệ số 2)</t>
  </si>
  <si>
    <t>tiết</t>
  </si>
  <si>
    <t>Khối lượng kiêm nhiệm GVCN</t>
  </si>
  <si>
    <t xml:space="preserve">  +  Khóa 16 TCCN (9+3): </t>
  </si>
  <si>
    <t xml:space="preserve">  +  Khóa 16 TCN (9+3): </t>
  </si>
  <si>
    <t xml:space="preserve">  +  Khóa 17 TC (9+3): </t>
  </si>
  <si>
    <t>Số tiết/lớp</t>
  </si>
  <si>
    <t>Số lớp</t>
  </si>
  <si>
    <t xml:space="preserve">  +  Khóa 18 TC (12+1N3T): </t>
  </si>
  <si>
    <t xml:space="preserve">  +  Khóa 18 TC (9+3): </t>
  </si>
  <si>
    <t xml:space="preserve">  +  Khóa 16 CĐ: </t>
  </si>
  <si>
    <t xml:space="preserve">  +  Khóa 16 CĐN: </t>
  </si>
  <si>
    <t xml:space="preserve">  +  Khóa 17 CĐ: </t>
  </si>
  <si>
    <t xml:space="preserve">  +  Khóa 18 CĐ: </t>
  </si>
  <si>
    <t xml:space="preserve">  +  Khóa 18 LTCĐ: </t>
  </si>
  <si>
    <t xml:space="preserve">  +  Khóa 19 TC (9+3): </t>
  </si>
  <si>
    <t xml:space="preserve">  +  Khóa 19 TC (12+1N3T): </t>
  </si>
  <si>
    <t xml:space="preserve">  +  Khóa 19 CĐ: </t>
  </si>
  <si>
    <t xml:space="preserve">  +  Khóa 19 LTCĐ: </t>
  </si>
  <si>
    <t>Khối lượng kiêm nhiệm (Trưởng, phó khoa, tổ trưởng …)</t>
  </si>
  <si>
    <t>DỰ KIẾN KHỐI LƯỢNG CÔNG TÁC NĂM 2019</t>
  </si>
  <si>
    <t>KHCB</t>
  </si>
  <si>
    <t>Coi, chấm thi</t>
  </si>
  <si>
    <t>Tpkhoa</t>
  </si>
  <si>
    <t>Tổ trưởng</t>
  </si>
  <si>
    <t>LLCT</t>
  </si>
  <si>
    <t>Kinh tế</t>
  </si>
  <si>
    <t>Phó khoa</t>
  </si>
  <si>
    <t>ĐĐT</t>
  </si>
  <si>
    <t>Nhiệt lạnh</t>
  </si>
  <si>
    <t>May-TT</t>
  </si>
  <si>
    <t>Tổng tiết K.nhiệm</t>
  </si>
  <si>
    <t>KN</t>
  </si>
  <si>
    <t xml:space="preserve">     Khối lượng khác Mẫu B</t>
  </si>
  <si>
    <t>Số tiết kiêm nhiệm2018-2019</t>
  </si>
  <si>
    <t>TỔNG KL. 
KHOA</t>
  </si>
  <si>
    <t>Tổng khối lượng khác coi, chấm thi,
hop chuyên môn, dự giờ…</t>
  </si>
  <si>
    <t xml:space="preserve"># 15000 </t>
  </si>
  <si>
    <t>Dự kiến khối lượng khác (coi, chấm thi , hội họp, dự giờ…)</t>
  </si>
  <si>
    <t>Dự kiến  khối lượng  TT tại doanh nghiệp năm 2019:</t>
  </si>
  <si>
    <t>Dự kiến  khối lượng học tập, bồi dưỡng năm 2019:</t>
  </si>
  <si>
    <t>Dự kiến Khối lượng công tác năm 2019:</t>
  </si>
  <si>
    <t xml:space="preserve"> +   Khối lượng phụ trội  GVCH :</t>
  </si>
  <si>
    <t xml:space="preserve"> +   Khối lượng phụ trội GV kiêm chức :</t>
  </si>
  <si>
    <t xml:space="preserve"> +   Khối lượng giảng dạy chuẩn của  GVCH :</t>
  </si>
  <si>
    <t xml:space="preserve"> +   Khối lượng giảng dạy chuẩn của  GVKC:</t>
  </si>
  <si>
    <t xml:space="preserve">  +  Khối lượng HĐTG (cơ hữu+ngoài trường)</t>
  </si>
  <si>
    <t xml:space="preserve"> +   Khối lượngTTdoanh nghiệp và học tập, bồi dưỡng chuẩn của  GVCH :</t>
  </si>
  <si>
    <t xml:space="preserve">  +  Dự kiến khối lượng khác (coi, chấm thi , hội họp, dự giờ…)</t>
  </si>
  <si>
    <t>tính tiền thỉnh giảng</t>
  </si>
  <si>
    <t>nt</t>
  </si>
  <si>
    <t>Không tính tiền</t>
  </si>
  <si>
    <t>Báo cáo A. Kính  10.9.2018</t>
  </si>
  <si>
    <t>Số lớp HK 2/ năm học 2018-2019</t>
  </si>
  <si>
    <t>lớp</t>
  </si>
  <si>
    <t>Số lớp HK 1/ năm học 2019-2020</t>
  </si>
  <si>
    <t>Sô lớp HK 2/2018-2019</t>
  </si>
  <si>
    <t>Sô lớp HK 1/2019-2020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</si>
</sst>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0" x14ac:knownFonts="1">
    <font>
      <sz val="11"/>
      <color theme="1"/>
      <name val="Calibri"/>
      <family val="2"/>
      <scheme val="minor"/>
    </font>
    <font>
      <b/>
      <sz val="13"/>
      <color theme="1"/>
      <name val="Times"/>
      <family val="1"/>
    </font>
    <font>
      <sz val="13"/>
      <color theme="1"/>
      <name val="Times"/>
      <family val="1"/>
    </font>
    <font>
      <b/>
      <sz val="13"/>
      <color rgb="FFFF0000"/>
      <name val="Times"/>
      <family val="1"/>
    </font>
    <font>
      <sz val="13"/>
      <color rgb="FFFF0000"/>
      <name val="Times"/>
      <family val="1"/>
    </font>
    <font>
      <b/>
      <sz val="13"/>
      <color rgb="FF0070C0"/>
      <name val="Times"/>
      <family val="1"/>
    </font>
    <font>
      <sz val="13"/>
      <color rgb="FF0070C0"/>
      <name val="Times"/>
      <family val="1"/>
    </font>
    <font>
      <b/>
      <i/>
      <sz val="13"/>
      <color rgb="FFFF0000"/>
      <name val="Times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theme="1"/>
      <name val="Times"/>
    </font>
    <font>
      <b/>
      <sz val="10"/>
      <name val="Times New Roman"/>
      <family val="1"/>
    </font>
    <font>
      <b/>
      <sz val="13"/>
      <color rgb="FF00B0F0"/>
      <name val="Times"/>
    </font>
    <font>
      <sz val="13"/>
      <color rgb="FF00B0F0"/>
      <name val="Times"/>
    </font>
    <font>
      <sz val="12"/>
      <color rgb="FF00B0F0"/>
      <name val="Times"/>
    </font>
    <font>
      <sz val="12"/>
      <color rgb="FFFF0000"/>
      <name val="Times"/>
    </font>
    <font>
      <b/>
      <sz val="12"/>
      <color rgb="FFFF0000"/>
      <name val="Times"/>
    </font>
    <font>
      <sz val="13"/>
      <color theme="1"/>
      <name val="Times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 applyFill="1"/>
    <xf numFmtId="0" fontId="1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/>
    <xf numFmtId="0" fontId="3" fillId="0" borderId="1" xfId="0" applyFont="1" applyFill="1" applyBorder="1"/>
    <xf numFmtId="0" fontId="4" fillId="0" borderId="0" xfId="0" applyFont="1" applyFill="1"/>
    <xf numFmtId="0" fontId="3" fillId="0" borderId="0" xfId="0" applyFont="1" applyFill="1"/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8" fillId="0" borderId="0" xfId="0" applyFont="1"/>
    <xf numFmtId="0" fontId="8" fillId="0" borderId="0" xfId="0" applyFont="1" applyFill="1"/>
    <xf numFmtId="0" fontId="10" fillId="0" borderId="0" xfId="0" applyFont="1" applyFill="1"/>
    <xf numFmtId="3" fontId="11" fillId="0" borderId="0" xfId="0" applyNumberFormat="1" applyFont="1"/>
    <xf numFmtId="0" fontId="11" fillId="0" borderId="0" xfId="0" applyFont="1"/>
    <xf numFmtId="0" fontId="9" fillId="0" borderId="0" xfId="0" applyFont="1" applyFill="1" applyBorder="1"/>
    <xf numFmtId="0" fontId="9" fillId="0" borderId="0" xfId="0" applyFont="1"/>
    <xf numFmtId="0" fontId="8" fillId="0" borderId="0" xfId="0" applyFont="1" applyFill="1" applyAlignment="1">
      <alignment horizontal="center"/>
    </xf>
    <xf numFmtId="0" fontId="9" fillId="0" borderId="0" xfId="0" applyFont="1" applyFill="1"/>
    <xf numFmtId="0" fontId="12" fillId="0" borderId="0" xfId="0" applyFont="1" applyFill="1"/>
    <xf numFmtId="0" fontId="8" fillId="2" borderId="0" xfId="0" applyFont="1" applyFill="1"/>
    <xf numFmtId="164" fontId="13" fillId="0" borderId="0" xfId="0" applyNumberFormat="1" applyFont="1" applyFill="1" applyBorder="1" applyAlignment="1" applyProtection="1">
      <alignment vertical="center" wrapText="1"/>
      <protection locked="0"/>
    </xf>
    <xf numFmtId="0" fontId="11" fillId="2" borderId="0" xfId="0" applyFont="1" applyFill="1"/>
    <xf numFmtId="0" fontId="9" fillId="2" borderId="0" xfId="0" applyFont="1" applyFill="1"/>
    <xf numFmtId="0" fontId="11" fillId="0" borderId="0" xfId="0" applyFont="1" applyAlignment="1"/>
    <xf numFmtId="3" fontId="11" fillId="3" borderId="0" xfId="0" applyNumberFormat="1" applyFont="1" applyFill="1"/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/>
    <xf numFmtId="0" fontId="15" fillId="0" borderId="0" xfId="0" applyFont="1" applyFill="1"/>
    <xf numFmtId="0" fontId="16" fillId="0" borderId="0" xfId="0" applyFont="1"/>
    <xf numFmtId="0" fontId="16" fillId="0" borderId="0" xfId="0" applyFont="1" applyFill="1"/>
    <xf numFmtId="0" fontId="17" fillId="2" borderId="0" xfId="0" applyFont="1" applyFill="1"/>
    <xf numFmtId="0" fontId="18" fillId="0" borderId="0" xfId="0" applyFont="1"/>
    <xf numFmtId="0" fontId="17" fillId="0" borderId="0" xfId="0" applyFont="1"/>
    <xf numFmtId="0" fontId="19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E72"/>
  <sheetViews>
    <sheetView tabSelected="1" zoomScale="85" zoomScaleNormal="85" workbookViewId="0">
      <selection activeCell="E18" sqref="E18"/>
    </sheetView>
  </sheetViews>
  <sheetFormatPr defaultColWidth="7.5703125" defaultRowHeight="16.5" x14ac:dyDescent="0.25"/>
  <cols>
    <col min="1" max="1" width="5.42578125" style="1" bestFit="1" customWidth="1"/>
    <col min="2" max="2" width="36" style="1" bestFit="1" customWidth="1"/>
    <col min="3" max="3" width="16.5703125" style="14" customWidth="1"/>
    <col min="4" max="5" width="7.7109375" style="1" customWidth="1"/>
    <col min="6" max="6" width="10.85546875" style="1" customWidth="1"/>
    <col min="7" max="7" width="8.85546875" style="1" bestFit="1" customWidth="1"/>
    <col min="8" max="8" width="10.85546875" style="1" customWidth="1"/>
    <col min="9" max="9" width="8.28515625" style="1" bestFit="1" customWidth="1"/>
    <col min="10" max="10" width="7.5703125" style="1" bestFit="1" customWidth="1"/>
    <col min="11" max="11" width="8.28515625" style="1" bestFit="1" customWidth="1"/>
    <col min="12" max="12" width="7.7109375" style="1" customWidth="1"/>
    <col min="13" max="13" width="8.7109375" style="1" customWidth="1"/>
    <col min="14" max="14" width="6.42578125" style="1" bestFit="1" customWidth="1"/>
    <col min="15" max="15" width="10.5703125" style="1" customWidth="1"/>
    <col min="16" max="16" width="8.42578125" style="1" bestFit="1" customWidth="1"/>
    <col min="17" max="17" width="7.140625" style="1" bestFit="1" customWidth="1"/>
    <col min="18" max="18" width="8.140625" style="1" bestFit="1" customWidth="1"/>
    <col min="19" max="19" width="7.85546875" style="1" bestFit="1" customWidth="1"/>
    <col min="20" max="20" width="8.140625" style="49" bestFit="1" customWidth="1"/>
    <col min="21" max="21" width="7.7109375" style="1" customWidth="1"/>
    <col min="22" max="22" width="6.85546875" style="1" bestFit="1" customWidth="1"/>
    <col min="23" max="23" width="19.28515625" style="2" customWidth="1"/>
    <col min="24" max="16384" width="7.5703125" style="1"/>
  </cols>
  <sheetData>
    <row r="2" spans="1:28" s="4" customFormat="1" x14ac:dyDescent="0.25">
      <c r="A2" s="37" t="s">
        <v>9</v>
      </c>
      <c r="B2" s="37" t="s">
        <v>8</v>
      </c>
      <c r="C2" s="10"/>
      <c r="D2" s="36" t="s">
        <v>15</v>
      </c>
      <c r="E2" s="36"/>
      <c r="F2" s="36"/>
      <c r="G2" s="36"/>
      <c r="H2" s="36"/>
      <c r="I2" s="36"/>
      <c r="J2" s="36"/>
      <c r="K2" s="36"/>
      <c r="L2" s="36"/>
      <c r="M2" s="36"/>
      <c r="N2" s="36"/>
      <c r="O2" s="44" t="s">
        <v>18</v>
      </c>
      <c r="P2" s="44"/>
      <c r="Q2" s="44"/>
      <c r="R2" s="44"/>
      <c r="S2" s="44"/>
      <c r="T2" s="44"/>
      <c r="U2" s="44"/>
      <c r="V2" s="45"/>
      <c r="W2" s="3"/>
    </row>
    <row r="3" spans="1:28" s="4" customFormat="1" ht="16.5" customHeight="1" x14ac:dyDescent="0.25">
      <c r="A3" s="39"/>
      <c r="B3" s="39"/>
      <c r="C3" s="11" t="s">
        <v>31</v>
      </c>
      <c r="D3" s="41" t="s">
        <v>23</v>
      </c>
      <c r="E3" s="37" t="s">
        <v>12</v>
      </c>
      <c r="F3" s="36" t="s">
        <v>13</v>
      </c>
      <c r="G3" s="36"/>
      <c r="H3" s="46" t="s">
        <v>14</v>
      </c>
      <c r="I3" s="45"/>
      <c r="J3" s="36" t="s">
        <v>28</v>
      </c>
      <c r="K3" s="36"/>
      <c r="L3" s="37" t="s">
        <v>21</v>
      </c>
      <c r="M3" s="37" t="s">
        <v>29</v>
      </c>
      <c r="N3" s="41" t="s">
        <v>24</v>
      </c>
      <c r="O3" s="41" t="s">
        <v>25</v>
      </c>
      <c r="P3" s="41" t="s">
        <v>26</v>
      </c>
      <c r="Q3" s="46" t="s">
        <v>16</v>
      </c>
      <c r="R3" s="45"/>
      <c r="S3" s="46" t="s">
        <v>17</v>
      </c>
      <c r="T3" s="45"/>
      <c r="U3" s="37" t="s">
        <v>27</v>
      </c>
      <c r="V3" s="37" t="s">
        <v>22</v>
      </c>
      <c r="W3" s="41" t="s">
        <v>74</v>
      </c>
    </row>
    <row r="4" spans="1:28" s="4" customFormat="1" x14ac:dyDescent="0.25">
      <c r="A4" s="38"/>
      <c r="B4" s="38"/>
      <c r="C4" s="12"/>
      <c r="D4" s="38"/>
      <c r="E4" s="38"/>
      <c r="F4" s="5" t="s">
        <v>19</v>
      </c>
      <c r="G4" s="3" t="s">
        <v>20</v>
      </c>
      <c r="H4" s="3" t="s">
        <v>19</v>
      </c>
      <c r="I4" s="3" t="s">
        <v>20</v>
      </c>
      <c r="J4" s="5" t="s">
        <v>30</v>
      </c>
      <c r="K4" s="3" t="s">
        <v>20</v>
      </c>
      <c r="L4" s="38"/>
      <c r="M4" s="38"/>
      <c r="N4" s="38"/>
      <c r="O4" s="42"/>
      <c r="P4" s="42"/>
      <c r="Q4" s="3" t="s">
        <v>19</v>
      </c>
      <c r="R4" s="3" t="s">
        <v>20</v>
      </c>
      <c r="S4" s="3" t="s">
        <v>19</v>
      </c>
      <c r="T4" s="47" t="s">
        <v>20</v>
      </c>
      <c r="U4" s="38"/>
      <c r="V4" s="38"/>
      <c r="W4" s="42"/>
    </row>
    <row r="5" spans="1:28" s="8" customFormat="1" x14ac:dyDescent="0.25">
      <c r="A5" s="6"/>
      <c r="B5" s="6" t="s">
        <v>2</v>
      </c>
      <c r="C5" s="13">
        <v>25</v>
      </c>
      <c r="D5" s="6">
        <v>4065</v>
      </c>
      <c r="E5" s="6">
        <v>8430</v>
      </c>
      <c r="F5" s="6">
        <v>375</v>
      </c>
      <c r="G5" s="6">
        <v>225</v>
      </c>
      <c r="H5" s="6">
        <v>5385</v>
      </c>
      <c r="I5" s="6">
        <v>9645</v>
      </c>
      <c r="J5" s="6">
        <v>375</v>
      </c>
      <c r="K5" s="6">
        <v>225</v>
      </c>
      <c r="L5" s="6">
        <v>5085</v>
      </c>
      <c r="M5" s="6">
        <v>330</v>
      </c>
      <c r="N5" s="6"/>
      <c r="O5" s="6">
        <v>465</v>
      </c>
      <c r="P5" s="6"/>
      <c r="Q5" s="6">
        <v>660</v>
      </c>
      <c r="R5" s="6">
        <v>1050</v>
      </c>
      <c r="S5" s="6">
        <v>510</v>
      </c>
      <c r="T5" s="55">
        <f>SUM(R5:S5)</f>
        <v>1560</v>
      </c>
      <c r="U5" s="6">
        <v>60</v>
      </c>
      <c r="V5" s="6">
        <v>615</v>
      </c>
      <c r="W5" s="7">
        <f>SUM(D5:V5)</f>
        <v>39060</v>
      </c>
    </row>
    <row r="6" spans="1:28" s="8" customFormat="1" x14ac:dyDescent="0.25">
      <c r="A6" s="6"/>
      <c r="B6" s="6" t="s">
        <v>1</v>
      </c>
      <c r="C6" s="13">
        <v>32</v>
      </c>
      <c r="D6" s="6">
        <v>4950</v>
      </c>
      <c r="E6" s="6">
        <v>7350</v>
      </c>
      <c r="F6" s="6">
        <v>315</v>
      </c>
      <c r="G6" s="6">
        <v>285</v>
      </c>
      <c r="H6" s="6">
        <v>5220</v>
      </c>
      <c r="I6" s="6">
        <v>6480</v>
      </c>
      <c r="J6" s="6">
        <v>315</v>
      </c>
      <c r="K6" s="6">
        <v>285</v>
      </c>
      <c r="L6" s="6">
        <v>450</v>
      </c>
      <c r="M6" s="6">
        <v>150</v>
      </c>
      <c r="N6" s="6"/>
      <c r="O6" s="6">
        <v>1050</v>
      </c>
      <c r="P6" s="6"/>
      <c r="Q6" s="6">
        <v>540</v>
      </c>
      <c r="R6" s="6">
        <v>930</v>
      </c>
      <c r="S6" s="6">
        <v>180</v>
      </c>
      <c r="T6" s="55">
        <f t="shared" ref="T6:T14" si="0">SUM(R6:S6)</f>
        <v>1110</v>
      </c>
      <c r="U6" s="6"/>
      <c r="V6" s="6">
        <v>585</v>
      </c>
      <c r="W6" s="7">
        <f t="shared" ref="W6:W14" si="1">SUM(D6:V6)</f>
        <v>30195</v>
      </c>
    </row>
    <row r="7" spans="1:28" s="8" customFormat="1" x14ac:dyDescent="0.25">
      <c r="A7" s="6"/>
      <c r="B7" s="6" t="s">
        <v>4</v>
      </c>
      <c r="C7" s="13">
        <v>17</v>
      </c>
      <c r="D7" s="6">
        <v>5265</v>
      </c>
      <c r="E7" s="6">
        <v>10320</v>
      </c>
      <c r="F7" s="6">
        <v>330</v>
      </c>
      <c r="G7" s="6">
        <v>225</v>
      </c>
      <c r="H7" s="6">
        <v>1140</v>
      </c>
      <c r="I7" s="6">
        <v>8265</v>
      </c>
      <c r="J7" s="6">
        <v>330</v>
      </c>
      <c r="K7" s="6">
        <v>225</v>
      </c>
      <c r="L7" s="6">
        <v>2880</v>
      </c>
      <c r="M7" s="6">
        <v>30</v>
      </c>
      <c r="N7" s="6">
        <v>450</v>
      </c>
      <c r="O7" s="6">
        <v>488</v>
      </c>
      <c r="P7" s="6">
        <v>960</v>
      </c>
      <c r="Q7" s="6">
        <v>240</v>
      </c>
      <c r="R7" s="6">
        <v>420</v>
      </c>
      <c r="S7" s="6">
        <v>630</v>
      </c>
      <c r="T7" s="55">
        <f t="shared" si="0"/>
        <v>1050</v>
      </c>
      <c r="U7" s="6">
        <v>780</v>
      </c>
      <c r="V7" s="6">
        <v>180</v>
      </c>
      <c r="W7" s="7">
        <f t="shared" si="1"/>
        <v>34208</v>
      </c>
    </row>
    <row r="8" spans="1:28" s="8" customFormat="1" x14ac:dyDescent="0.25">
      <c r="A8" s="6"/>
      <c r="B8" s="6" t="s">
        <v>6</v>
      </c>
      <c r="C8" s="13">
        <v>9</v>
      </c>
      <c r="D8" s="6">
        <v>810</v>
      </c>
      <c r="E8" s="6">
        <v>1290</v>
      </c>
      <c r="F8" s="6"/>
      <c r="G8" s="6"/>
      <c r="H8" s="6">
        <v>480</v>
      </c>
      <c r="I8" s="6">
        <v>720</v>
      </c>
      <c r="J8" s="6"/>
      <c r="K8" s="6"/>
      <c r="L8" s="6">
        <v>900</v>
      </c>
      <c r="M8" s="6"/>
      <c r="N8" s="6"/>
      <c r="O8" s="6"/>
      <c r="P8" s="6">
        <v>510</v>
      </c>
      <c r="Q8" s="6">
        <v>93</v>
      </c>
      <c r="R8" s="6">
        <v>270</v>
      </c>
      <c r="S8" s="6">
        <v>105</v>
      </c>
      <c r="T8" s="55">
        <f t="shared" si="0"/>
        <v>375</v>
      </c>
      <c r="U8" s="6"/>
      <c r="V8" s="6">
        <v>135</v>
      </c>
      <c r="W8" s="7">
        <f t="shared" si="1"/>
        <v>5688</v>
      </c>
    </row>
    <row r="9" spans="1:28" s="8" customFormat="1" x14ac:dyDescent="0.25">
      <c r="A9" s="6"/>
      <c r="B9" s="6" t="s">
        <v>3</v>
      </c>
      <c r="C9" s="13">
        <v>9</v>
      </c>
      <c r="D9" s="6">
        <v>1740</v>
      </c>
      <c r="E9" s="6">
        <v>3330</v>
      </c>
      <c r="F9" s="6"/>
      <c r="G9" s="6"/>
      <c r="H9" s="6">
        <v>2055</v>
      </c>
      <c r="I9" s="6">
        <v>3930</v>
      </c>
      <c r="J9" s="6"/>
      <c r="K9" s="6"/>
      <c r="L9" s="6">
        <v>315</v>
      </c>
      <c r="M9" s="6"/>
      <c r="N9" s="6"/>
      <c r="O9" s="6">
        <v>390</v>
      </c>
      <c r="P9" s="6"/>
      <c r="Q9" s="6">
        <v>495</v>
      </c>
      <c r="R9" s="6">
        <v>450</v>
      </c>
      <c r="S9" s="6">
        <v>495</v>
      </c>
      <c r="T9" s="55">
        <f t="shared" si="0"/>
        <v>945</v>
      </c>
      <c r="U9" s="6"/>
      <c r="V9" s="6">
        <v>435</v>
      </c>
      <c r="W9" s="7">
        <f t="shared" si="1"/>
        <v>14580</v>
      </c>
    </row>
    <row r="10" spans="1:28" s="8" customFormat="1" x14ac:dyDescent="0.25">
      <c r="A10" s="6"/>
      <c r="B10" s="6" t="s">
        <v>5</v>
      </c>
      <c r="C10" s="13">
        <v>25</v>
      </c>
      <c r="D10" s="6">
        <v>3475</v>
      </c>
      <c r="E10" s="6">
        <v>4365</v>
      </c>
      <c r="F10" s="6">
        <v>345</v>
      </c>
      <c r="G10" s="6">
        <v>270</v>
      </c>
      <c r="H10" s="6">
        <v>5205</v>
      </c>
      <c r="I10" s="6">
        <v>4665</v>
      </c>
      <c r="J10" s="6">
        <v>345</v>
      </c>
      <c r="K10" s="6">
        <v>270</v>
      </c>
      <c r="L10" s="6">
        <v>2385</v>
      </c>
      <c r="M10" s="6">
        <v>240</v>
      </c>
      <c r="N10" s="6"/>
      <c r="O10" s="6">
        <v>510</v>
      </c>
      <c r="P10" s="6">
        <v>510</v>
      </c>
      <c r="Q10" s="6">
        <v>870</v>
      </c>
      <c r="R10" s="6">
        <v>1185</v>
      </c>
      <c r="S10" s="6">
        <v>885</v>
      </c>
      <c r="T10" s="55">
        <f t="shared" si="0"/>
        <v>2070</v>
      </c>
      <c r="U10" s="6"/>
      <c r="V10" s="6">
        <v>540</v>
      </c>
      <c r="W10" s="7">
        <f t="shared" si="1"/>
        <v>28135</v>
      </c>
      <c r="AA10" s="8">
        <v>45</v>
      </c>
      <c r="AB10" s="8">
        <v>30</v>
      </c>
    </row>
    <row r="11" spans="1:28" s="8" customFormat="1" x14ac:dyDescent="0.25">
      <c r="A11" s="6"/>
      <c r="B11" s="6" t="s">
        <v>11</v>
      </c>
      <c r="C11" s="13">
        <v>13</v>
      </c>
      <c r="D11" s="6">
        <v>240</v>
      </c>
      <c r="E11" s="6">
        <v>1350</v>
      </c>
      <c r="F11" s="6"/>
      <c r="G11" s="6"/>
      <c r="H11" s="6">
        <v>1005</v>
      </c>
      <c r="I11" s="6">
        <v>1485</v>
      </c>
      <c r="J11" s="6"/>
      <c r="K11" s="6"/>
      <c r="L11" s="6">
        <v>255</v>
      </c>
      <c r="M11" s="6"/>
      <c r="N11" s="6">
        <v>495</v>
      </c>
      <c r="O11" s="6">
        <v>630</v>
      </c>
      <c r="P11" s="6"/>
      <c r="Q11" s="6">
        <v>240</v>
      </c>
      <c r="R11" s="6">
        <v>495</v>
      </c>
      <c r="S11" s="6">
        <v>135</v>
      </c>
      <c r="T11" s="55">
        <f t="shared" si="0"/>
        <v>630</v>
      </c>
      <c r="U11" s="6"/>
      <c r="V11" s="6">
        <v>450</v>
      </c>
      <c r="W11" s="7">
        <f t="shared" si="1"/>
        <v>7410</v>
      </c>
      <c r="AA11" s="8">
        <v>45</v>
      </c>
      <c r="AB11" s="8">
        <v>30</v>
      </c>
    </row>
    <row r="12" spans="1:28" s="8" customFormat="1" x14ac:dyDescent="0.25">
      <c r="A12" s="6"/>
      <c r="B12" s="6" t="s">
        <v>0</v>
      </c>
      <c r="C12" s="13">
        <v>32</v>
      </c>
      <c r="D12" s="6"/>
      <c r="E12" s="6">
        <v>1290</v>
      </c>
      <c r="F12" s="6">
        <v>60</v>
      </c>
      <c r="G12" s="6"/>
      <c r="H12" s="6">
        <v>6765</v>
      </c>
      <c r="I12" s="6">
        <v>1680</v>
      </c>
      <c r="J12" s="6">
        <v>60</v>
      </c>
      <c r="K12" s="6"/>
      <c r="L12" s="6">
        <v>5505</v>
      </c>
      <c r="M12" s="6">
        <v>120</v>
      </c>
      <c r="N12" s="6"/>
      <c r="O12" s="6"/>
      <c r="P12" s="6">
        <v>480</v>
      </c>
      <c r="Q12" s="6">
        <v>6330</v>
      </c>
      <c r="R12" s="6">
        <v>5415</v>
      </c>
      <c r="S12" s="6">
        <v>7290</v>
      </c>
      <c r="T12" s="55">
        <f t="shared" si="0"/>
        <v>12705</v>
      </c>
      <c r="U12" s="6"/>
      <c r="V12" s="6">
        <v>5025</v>
      </c>
      <c r="W12" s="7">
        <f t="shared" si="1"/>
        <v>52725</v>
      </c>
      <c r="AA12" s="8">
        <v>45</v>
      </c>
    </row>
    <row r="13" spans="1:28" s="8" customFormat="1" x14ac:dyDescent="0.25">
      <c r="A13" s="6"/>
      <c r="B13" s="6" t="s">
        <v>10</v>
      </c>
      <c r="C13" s="13">
        <v>16</v>
      </c>
      <c r="D13" s="6"/>
      <c r="E13" s="6">
        <v>720</v>
      </c>
      <c r="F13" s="6">
        <v>30</v>
      </c>
      <c r="G13" s="6"/>
      <c r="H13" s="6">
        <v>4260</v>
      </c>
      <c r="I13" s="6">
        <v>750</v>
      </c>
      <c r="J13" s="6">
        <v>30</v>
      </c>
      <c r="K13" s="6"/>
      <c r="L13" s="6">
        <v>2160</v>
      </c>
      <c r="M13" s="6">
        <v>240</v>
      </c>
      <c r="N13" s="6"/>
      <c r="O13" s="6"/>
      <c r="P13" s="6">
        <v>180</v>
      </c>
      <c r="Q13" s="6"/>
      <c r="R13" s="6"/>
      <c r="S13" s="6">
        <v>375</v>
      </c>
      <c r="T13" s="55"/>
      <c r="U13" s="6"/>
      <c r="V13" s="6">
        <v>915</v>
      </c>
      <c r="W13" s="7">
        <f t="shared" si="1"/>
        <v>9660</v>
      </c>
      <c r="AA13" s="8">
        <v>60</v>
      </c>
    </row>
    <row r="14" spans="1:28" s="8" customFormat="1" x14ac:dyDescent="0.25">
      <c r="A14" s="6"/>
      <c r="B14" s="6" t="s">
        <v>7</v>
      </c>
      <c r="C14" s="13"/>
      <c r="D14" s="6"/>
      <c r="E14" s="6"/>
      <c r="F14" s="6"/>
      <c r="G14" s="6"/>
      <c r="H14" s="6">
        <v>405</v>
      </c>
      <c r="I14" s="6">
        <v>420</v>
      </c>
      <c r="J14" s="6"/>
      <c r="K14" s="6"/>
      <c r="L14" s="6">
        <v>45</v>
      </c>
      <c r="M14" s="6"/>
      <c r="N14" s="6"/>
      <c r="O14" s="6"/>
      <c r="P14" s="6"/>
      <c r="Q14" s="6"/>
      <c r="R14" s="6"/>
      <c r="S14" s="6"/>
      <c r="T14" s="55">
        <v>225</v>
      </c>
      <c r="U14" s="6"/>
      <c r="V14" s="6">
        <v>135</v>
      </c>
      <c r="W14" s="7">
        <f t="shared" si="1"/>
        <v>1230</v>
      </c>
      <c r="AA14" s="8">
        <v>60</v>
      </c>
    </row>
    <row r="15" spans="1:28" s="9" customFormat="1" ht="17.25" x14ac:dyDescent="0.3">
      <c r="A15" s="7"/>
      <c r="B15" s="7" t="s">
        <v>36</v>
      </c>
      <c r="C15" s="16">
        <f>SUM(C5:C14)</f>
        <v>178</v>
      </c>
      <c r="D15" s="7">
        <f>SUM(D5:D14)</f>
        <v>20545</v>
      </c>
      <c r="E15" s="7">
        <f t="shared" ref="E15:P15" si="2">SUM(E5:E14)</f>
        <v>38445</v>
      </c>
      <c r="F15" s="7">
        <f t="shared" si="2"/>
        <v>1455</v>
      </c>
      <c r="G15" s="7">
        <f t="shared" si="2"/>
        <v>1005</v>
      </c>
      <c r="H15" s="7">
        <f t="shared" si="2"/>
        <v>31920</v>
      </c>
      <c r="I15" s="7">
        <f>SUM(I5:I14)</f>
        <v>38040</v>
      </c>
      <c r="J15" s="7">
        <f t="shared" ref="J15:K15" si="3">SUM(J5:J14)</f>
        <v>1455</v>
      </c>
      <c r="K15" s="7">
        <f t="shared" si="3"/>
        <v>1005</v>
      </c>
      <c r="L15" s="7">
        <f t="shared" ref="L15:M15" si="4">SUM(L5:L14)</f>
        <v>19980</v>
      </c>
      <c r="M15" s="7">
        <f t="shared" si="4"/>
        <v>1110</v>
      </c>
      <c r="N15" s="7">
        <f t="shared" si="2"/>
        <v>945</v>
      </c>
      <c r="O15" s="7">
        <f t="shared" si="2"/>
        <v>3533</v>
      </c>
      <c r="P15" s="7">
        <f t="shared" si="2"/>
        <v>2640</v>
      </c>
      <c r="Q15" s="7">
        <f>SUM(Q5:Q14)</f>
        <v>9468</v>
      </c>
      <c r="R15" s="7">
        <f t="shared" ref="R15:W15" si="5">SUM(R5:R14)</f>
        <v>10215</v>
      </c>
      <c r="S15" s="7">
        <f t="shared" si="5"/>
        <v>10605</v>
      </c>
      <c r="T15" s="48">
        <f t="shared" si="5"/>
        <v>20670</v>
      </c>
      <c r="U15" s="7">
        <f t="shared" si="5"/>
        <v>840</v>
      </c>
      <c r="V15" s="7">
        <f t="shared" si="5"/>
        <v>9015</v>
      </c>
      <c r="W15" s="7">
        <f t="shared" si="5"/>
        <v>222891</v>
      </c>
      <c r="AA15" s="9">
        <v>60</v>
      </c>
    </row>
    <row r="16" spans="1:28" x14ac:dyDescent="0.25">
      <c r="AA16" s="1" t="e">
        <f>#REF!*2</f>
        <v>#REF!</v>
      </c>
    </row>
    <row r="17" spans="2:31" x14ac:dyDescent="0.25">
      <c r="AC17" s="1">
        <f>150+75</f>
        <v>225</v>
      </c>
      <c r="AE17" s="1">
        <f>5*15</f>
        <v>75</v>
      </c>
    </row>
    <row r="18" spans="2:31" x14ac:dyDescent="0.25">
      <c r="B18" s="1" t="s">
        <v>32</v>
      </c>
    </row>
    <row r="19" spans="2:31" x14ac:dyDescent="0.25">
      <c r="B19" s="1" t="s">
        <v>34</v>
      </c>
      <c r="C19" s="15">
        <v>1</v>
      </c>
    </row>
    <row r="20" spans="2:31" x14ac:dyDescent="0.25">
      <c r="B20" s="1" t="s">
        <v>35</v>
      </c>
      <c r="C20" s="15">
        <v>2</v>
      </c>
    </row>
    <row r="21" spans="2:31" x14ac:dyDescent="0.25">
      <c r="B21" s="1" t="s">
        <v>33</v>
      </c>
      <c r="C21" s="15">
        <v>2</v>
      </c>
    </row>
    <row r="22" spans="2:31" x14ac:dyDescent="0.25">
      <c r="F22" s="26" t="s">
        <v>59</v>
      </c>
      <c r="G22" s="26"/>
      <c r="H22" s="26"/>
      <c r="I22" s="26"/>
      <c r="J22" s="26"/>
      <c r="K22" s="26"/>
    </row>
    <row r="24" spans="2:31" s="17" customFormat="1" ht="15.75" x14ac:dyDescent="0.25">
      <c r="C24" s="17" t="s">
        <v>38</v>
      </c>
      <c r="F24" s="22"/>
      <c r="H24" s="22"/>
      <c r="K24" s="23">
        <f>W15</f>
        <v>222891</v>
      </c>
      <c r="L24" s="17" t="s">
        <v>39</v>
      </c>
      <c r="T24" s="50"/>
    </row>
    <row r="25" spans="2:31" s="17" customFormat="1" ht="7.5" customHeight="1" x14ac:dyDescent="0.25">
      <c r="T25" s="50"/>
    </row>
    <row r="26" spans="2:31" s="17" customFormat="1" ht="12" customHeight="1" x14ac:dyDescent="0.25">
      <c r="T26" s="51"/>
      <c r="U26" s="18"/>
      <c r="V26" s="18"/>
    </row>
    <row r="27" spans="2:31" s="17" customFormat="1" ht="15.75" x14ac:dyDescent="0.25">
      <c r="C27" s="18" t="s">
        <v>37</v>
      </c>
      <c r="D27" s="18"/>
      <c r="E27" s="18"/>
      <c r="F27" s="18"/>
      <c r="G27" s="19"/>
      <c r="K27" s="25">
        <v>4590</v>
      </c>
      <c r="T27" s="50"/>
    </row>
    <row r="28" spans="2:31" s="17" customFormat="1" ht="15.75" x14ac:dyDescent="0.25">
      <c r="C28" s="18"/>
      <c r="D28" s="18"/>
      <c r="E28" s="18"/>
      <c r="F28" s="18"/>
      <c r="G28" s="19"/>
      <c r="T28" s="50"/>
    </row>
    <row r="29" spans="2:31" s="17" customFormat="1" ht="15.75" x14ac:dyDescent="0.25">
      <c r="C29" s="18" t="s">
        <v>41</v>
      </c>
      <c r="D29" s="18"/>
      <c r="E29" s="18"/>
      <c r="F29" s="18"/>
      <c r="G29" s="19"/>
      <c r="K29" s="23">
        <f>SUM(K31:K44)</f>
        <v>17347.5</v>
      </c>
      <c r="T29" s="50"/>
    </row>
    <row r="30" spans="2:31" s="17" customFormat="1" ht="15.75" x14ac:dyDescent="0.25">
      <c r="B30" s="17" t="s">
        <v>95</v>
      </c>
      <c r="C30" s="18"/>
      <c r="D30" s="18"/>
      <c r="E30" s="18"/>
      <c r="F30" s="18" t="s">
        <v>46</v>
      </c>
      <c r="G30" s="18" t="s">
        <v>45</v>
      </c>
      <c r="T30" s="50"/>
    </row>
    <row r="31" spans="2:31" s="17" customFormat="1" ht="31.5" customHeight="1" x14ac:dyDescent="0.25">
      <c r="B31" s="34">
        <f>F31+F32+F33+F34+F35+F36+F37+F38+F39+F40</f>
        <v>227</v>
      </c>
      <c r="C31" s="18" t="s">
        <v>42</v>
      </c>
      <c r="D31" s="18"/>
      <c r="E31" s="18"/>
      <c r="F31" s="24">
        <v>3</v>
      </c>
      <c r="G31" s="18">
        <v>33.75</v>
      </c>
      <c r="H31" s="18"/>
      <c r="I31" s="18"/>
      <c r="J31" s="18"/>
      <c r="K31" s="17">
        <f t="shared" ref="K31:K44" si="6">F31*G31</f>
        <v>101.25</v>
      </c>
      <c r="O31" s="27" t="s">
        <v>73</v>
      </c>
      <c r="P31" s="27"/>
      <c r="Q31" s="27"/>
      <c r="R31" s="27"/>
      <c r="S31" s="27"/>
      <c r="T31" s="52" t="s">
        <v>71</v>
      </c>
      <c r="U31" s="17" t="s">
        <v>61</v>
      </c>
      <c r="V31" s="28"/>
      <c r="W31" s="28" t="s">
        <v>72</v>
      </c>
      <c r="X31" s="28"/>
    </row>
    <row r="32" spans="2:31" s="17" customFormat="1" ht="15.75" x14ac:dyDescent="0.25">
      <c r="C32" s="18" t="s">
        <v>43</v>
      </c>
      <c r="D32" s="18"/>
      <c r="E32" s="18"/>
      <c r="F32" s="24">
        <v>8</v>
      </c>
      <c r="G32" s="18">
        <v>33.75</v>
      </c>
      <c r="H32" s="18"/>
      <c r="I32" s="18"/>
      <c r="J32" s="18"/>
      <c r="K32" s="17">
        <f t="shared" si="6"/>
        <v>270</v>
      </c>
      <c r="O32" s="21" t="s">
        <v>60</v>
      </c>
      <c r="T32" s="50"/>
      <c r="U32" s="17">
        <v>1642</v>
      </c>
      <c r="V32" s="28"/>
      <c r="W32" s="17">
        <v>900</v>
      </c>
    </row>
    <row r="33" spans="2:23" s="17" customFormat="1" ht="15.75" x14ac:dyDescent="0.25">
      <c r="B33" s="17" t="s">
        <v>96</v>
      </c>
      <c r="C33" s="18" t="s">
        <v>44</v>
      </c>
      <c r="D33" s="18"/>
      <c r="E33" s="18"/>
      <c r="F33" s="24">
        <v>23</v>
      </c>
      <c r="G33" s="18">
        <v>67.5</v>
      </c>
      <c r="H33" s="18"/>
      <c r="I33" s="18"/>
      <c r="J33" s="18"/>
      <c r="K33" s="17">
        <f t="shared" si="6"/>
        <v>1552.5</v>
      </c>
      <c r="O33" s="17" t="s">
        <v>62</v>
      </c>
      <c r="P33" s="17">
        <v>2</v>
      </c>
      <c r="Q33" s="17">
        <v>450</v>
      </c>
      <c r="R33" s="17">
        <v>0.5</v>
      </c>
      <c r="T33" s="50">
        <f>Q33*R33</f>
        <v>225</v>
      </c>
      <c r="V33" s="28"/>
    </row>
    <row r="34" spans="2:23" s="17" customFormat="1" ht="15.75" x14ac:dyDescent="0.25">
      <c r="C34" s="18" t="s">
        <v>49</v>
      </c>
      <c r="D34" s="18"/>
      <c r="E34" s="18"/>
      <c r="F34" s="24">
        <v>34</v>
      </c>
      <c r="G34" s="18">
        <v>33.75</v>
      </c>
      <c r="H34" s="18"/>
      <c r="I34" s="18"/>
      <c r="J34" s="18"/>
      <c r="K34" s="17">
        <f t="shared" si="6"/>
        <v>1147.5</v>
      </c>
      <c r="O34" s="17" t="s">
        <v>63</v>
      </c>
      <c r="P34" s="17">
        <v>3</v>
      </c>
      <c r="Q34" s="17">
        <v>450</v>
      </c>
      <c r="R34" s="17">
        <v>0.15</v>
      </c>
      <c r="T34" s="50">
        <f>P34*Q34*R34</f>
        <v>202.5</v>
      </c>
    </row>
    <row r="35" spans="2:23" s="17" customFormat="1" ht="15.75" x14ac:dyDescent="0.25">
      <c r="B35" s="34">
        <f>F33+F36+F37+F38+F39+F40+F41+F42+F43+F44</f>
        <v>287</v>
      </c>
      <c r="C35" s="18" t="s">
        <v>50</v>
      </c>
      <c r="D35" s="18"/>
      <c r="E35" s="18"/>
      <c r="F35" s="24">
        <v>2</v>
      </c>
      <c r="G35" s="18">
        <v>33.75</v>
      </c>
      <c r="H35" s="18"/>
      <c r="I35" s="18"/>
      <c r="J35" s="18"/>
      <c r="K35" s="17">
        <f t="shared" si="6"/>
        <v>67.5</v>
      </c>
      <c r="O35" s="21" t="s">
        <v>64</v>
      </c>
      <c r="T35" s="50"/>
      <c r="U35" s="17">
        <v>1383</v>
      </c>
      <c r="W35" s="17">
        <v>400</v>
      </c>
    </row>
    <row r="36" spans="2:23" s="17" customFormat="1" ht="15.75" x14ac:dyDescent="0.25">
      <c r="C36" s="18" t="s">
        <v>51</v>
      </c>
      <c r="D36" s="18"/>
      <c r="E36" s="18"/>
      <c r="F36" s="24">
        <v>55</v>
      </c>
      <c r="G36" s="18">
        <v>67.5</v>
      </c>
      <c r="H36" s="18"/>
      <c r="I36" s="18"/>
      <c r="J36" s="18"/>
      <c r="K36" s="17">
        <f t="shared" si="6"/>
        <v>3712.5</v>
      </c>
      <c r="O36" s="17" t="s">
        <v>62</v>
      </c>
      <c r="P36" s="17">
        <v>2</v>
      </c>
      <c r="Q36" s="17">
        <v>450</v>
      </c>
      <c r="R36" s="17">
        <v>0.5</v>
      </c>
      <c r="T36" s="50">
        <f>Q36*R36</f>
        <v>225</v>
      </c>
    </row>
    <row r="37" spans="2:23" s="17" customFormat="1" ht="15.75" x14ac:dyDescent="0.25">
      <c r="B37" s="35">
        <f>B31+B35</f>
        <v>514</v>
      </c>
      <c r="C37" s="18" t="s">
        <v>48</v>
      </c>
      <c r="D37" s="18"/>
      <c r="E37" s="18"/>
      <c r="F37" s="24">
        <v>32</v>
      </c>
      <c r="G37" s="18">
        <v>67.5</v>
      </c>
      <c r="H37" s="18"/>
      <c r="I37" s="18"/>
      <c r="J37" s="18"/>
      <c r="K37" s="17">
        <f t="shared" si="6"/>
        <v>2160</v>
      </c>
      <c r="O37" s="17" t="s">
        <v>63</v>
      </c>
      <c r="P37" s="17">
        <v>3</v>
      </c>
      <c r="Q37" s="17">
        <v>450</v>
      </c>
      <c r="R37" s="17">
        <v>0.15</v>
      </c>
      <c r="T37" s="50">
        <f>P37*Q37*R37</f>
        <v>202.5</v>
      </c>
    </row>
    <row r="38" spans="2:23" s="17" customFormat="1" ht="15.75" x14ac:dyDescent="0.25">
      <c r="C38" s="18" t="s">
        <v>47</v>
      </c>
      <c r="D38" s="18"/>
      <c r="E38" s="18"/>
      <c r="F38" s="24">
        <v>1</v>
      </c>
      <c r="G38" s="18">
        <v>67.5</v>
      </c>
      <c r="H38" s="18"/>
      <c r="I38" s="18"/>
      <c r="J38" s="18"/>
      <c r="K38" s="17">
        <f t="shared" si="6"/>
        <v>67.5</v>
      </c>
      <c r="O38" s="21" t="s">
        <v>65</v>
      </c>
      <c r="T38" s="50"/>
      <c r="U38" s="17">
        <v>100</v>
      </c>
      <c r="W38" s="17">
        <v>300</v>
      </c>
    </row>
    <row r="39" spans="2:23" s="17" customFormat="1" ht="15.75" x14ac:dyDescent="0.25">
      <c r="B39" s="17">
        <f>F31+F32+F33+F34+F35+F36</f>
        <v>125</v>
      </c>
      <c r="C39" s="18" t="s">
        <v>52</v>
      </c>
      <c r="D39" s="18"/>
      <c r="E39" s="18"/>
      <c r="F39" s="24">
        <v>63</v>
      </c>
      <c r="G39" s="18">
        <v>67.5</v>
      </c>
      <c r="H39" s="18"/>
      <c r="I39" s="18"/>
      <c r="J39" s="18"/>
      <c r="K39" s="17">
        <f t="shared" si="6"/>
        <v>4252.5</v>
      </c>
      <c r="O39" s="17" t="s">
        <v>62</v>
      </c>
      <c r="P39" s="17">
        <v>1</v>
      </c>
      <c r="Q39" s="17">
        <v>450</v>
      </c>
      <c r="R39" s="17">
        <v>0.5</v>
      </c>
      <c r="T39" s="50">
        <f>Q39*R39</f>
        <v>225</v>
      </c>
    </row>
    <row r="40" spans="2:23" s="17" customFormat="1" ht="15.75" x14ac:dyDescent="0.25">
      <c r="C40" s="18" t="s">
        <v>53</v>
      </c>
      <c r="D40" s="18"/>
      <c r="E40" s="18"/>
      <c r="F40" s="24">
        <v>6</v>
      </c>
      <c r="G40" s="18">
        <v>67.5</v>
      </c>
      <c r="H40" s="18"/>
      <c r="I40" s="18"/>
      <c r="J40" s="18"/>
      <c r="K40" s="17">
        <f t="shared" si="6"/>
        <v>405</v>
      </c>
      <c r="O40" s="17" t="s">
        <v>63</v>
      </c>
      <c r="P40" s="17">
        <v>2</v>
      </c>
      <c r="Q40" s="17">
        <v>450</v>
      </c>
      <c r="R40" s="17">
        <v>0.15</v>
      </c>
      <c r="T40" s="50">
        <f>P40*Q40*R40</f>
        <v>135</v>
      </c>
    </row>
    <row r="41" spans="2:23" s="17" customFormat="1" ht="15.75" x14ac:dyDescent="0.25">
      <c r="C41" s="18" t="s">
        <v>54</v>
      </c>
      <c r="D41" s="18"/>
      <c r="E41" s="18"/>
      <c r="F41" s="24">
        <v>32</v>
      </c>
      <c r="G41" s="18">
        <v>33.75</v>
      </c>
      <c r="H41" s="18"/>
      <c r="I41" s="18"/>
      <c r="J41" s="18"/>
      <c r="K41" s="17">
        <f t="shared" si="6"/>
        <v>1080</v>
      </c>
      <c r="O41" s="21" t="s">
        <v>34</v>
      </c>
      <c r="T41" s="50"/>
      <c r="U41" s="17">
        <v>1800</v>
      </c>
      <c r="W41" s="17">
        <v>500</v>
      </c>
    </row>
    <row r="42" spans="2:23" s="17" customFormat="1" ht="15.75" x14ac:dyDescent="0.25">
      <c r="C42" s="18" t="s">
        <v>55</v>
      </c>
      <c r="D42" s="18"/>
      <c r="E42" s="18"/>
      <c r="F42" s="24">
        <v>6</v>
      </c>
      <c r="G42" s="18">
        <v>33.75</v>
      </c>
      <c r="H42" s="18"/>
      <c r="I42" s="18"/>
      <c r="J42" s="18"/>
      <c r="K42" s="17">
        <f t="shared" si="6"/>
        <v>202.5</v>
      </c>
      <c r="O42" s="17" t="s">
        <v>62</v>
      </c>
      <c r="P42" s="17">
        <v>1</v>
      </c>
      <c r="Q42" s="17">
        <v>450</v>
      </c>
      <c r="R42" s="17">
        <v>0.5</v>
      </c>
      <c r="T42" s="50">
        <f>P42*Q42*R42</f>
        <v>225</v>
      </c>
    </row>
    <row r="43" spans="2:23" s="17" customFormat="1" ht="15.75" x14ac:dyDescent="0.25">
      <c r="C43" s="18" t="s">
        <v>56</v>
      </c>
      <c r="D43" s="18"/>
      <c r="E43" s="18"/>
      <c r="F43" s="24">
        <v>63</v>
      </c>
      <c r="G43" s="18">
        <v>33.75</v>
      </c>
      <c r="H43" s="18"/>
      <c r="I43" s="18"/>
      <c r="J43" s="18"/>
      <c r="K43" s="17">
        <f t="shared" si="6"/>
        <v>2126.25</v>
      </c>
      <c r="O43" s="17" t="s">
        <v>66</v>
      </c>
      <c r="P43" s="17">
        <v>1</v>
      </c>
      <c r="Q43" s="17">
        <v>450</v>
      </c>
      <c r="R43" s="17">
        <v>0.35</v>
      </c>
      <c r="T43" s="50">
        <f>P43*Q43*R43</f>
        <v>157.5</v>
      </c>
    </row>
    <row r="44" spans="2:23" s="17" customFormat="1" ht="15.75" x14ac:dyDescent="0.25">
      <c r="C44" s="18" t="s">
        <v>57</v>
      </c>
      <c r="D44" s="18"/>
      <c r="E44" s="18"/>
      <c r="F44" s="24">
        <v>6</v>
      </c>
      <c r="G44" s="18">
        <v>33.75</v>
      </c>
      <c r="H44" s="18"/>
      <c r="I44" s="18"/>
      <c r="J44" s="18"/>
      <c r="K44" s="17">
        <f t="shared" si="6"/>
        <v>202.5</v>
      </c>
      <c r="O44" s="17" t="s">
        <v>63</v>
      </c>
      <c r="P44" s="17">
        <v>3</v>
      </c>
      <c r="Q44" s="17">
        <v>450</v>
      </c>
      <c r="R44" s="17">
        <v>0.25</v>
      </c>
      <c r="S44" s="27">
        <f>SUM(T42:T44)</f>
        <v>720</v>
      </c>
      <c r="T44" s="50">
        <f>P44*Q44*R44</f>
        <v>337.5</v>
      </c>
    </row>
    <row r="45" spans="2:23" s="17" customFormat="1" ht="15.75" x14ac:dyDescent="0.25">
      <c r="C45" s="18"/>
      <c r="D45" s="18"/>
      <c r="E45" s="18"/>
      <c r="F45" s="24"/>
      <c r="G45" s="18"/>
      <c r="H45" s="18"/>
      <c r="I45" s="18"/>
      <c r="J45" s="18"/>
      <c r="O45" s="21" t="s">
        <v>35</v>
      </c>
      <c r="T45" s="50">
        <v>720</v>
      </c>
      <c r="U45" s="17">
        <v>850</v>
      </c>
      <c r="W45" s="17">
        <v>650</v>
      </c>
    </row>
    <row r="46" spans="2:23" s="17" customFormat="1" ht="15.75" x14ac:dyDescent="0.25">
      <c r="C46" s="18" t="s">
        <v>58</v>
      </c>
      <c r="D46" s="18"/>
      <c r="E46" s="18"/>
      <c r="F46" s="24"/>
      <c r="G46" s="18"/>
      <c r="H46" s="18"/>
      <c r="I46" s="18"/>
      <c r="J46" s="18"/>
      <c r="K46" s="23">
        <v>5700</v>
      </c>
      <c r="O46" s="21" t="s">
        <v>33</v>
      </c>
      <c r="T46" s="50">
        <v>720</v>
      </c>
      <c r="U46" s="17">
        <v>1700</v>
      </c>
      <c r="W46" s="17">
        <v>700</v>
      </c>
    </row>
    <row r="47" spans="2:23" s="17" customFormat="1" ht="15.75" x14ac:dyDescent="0.25">
      <c r="C47" s="18"/>
      <c r="D47" s="18"/>
      <c r="E47" s="18"/>
      <c r="F47" s="24"/>
      <c r="G47" s="18"/>
      <c r="H47" s="18"/>
      <c r="I47" s="18"/>
      <c r="J47" s="18"/>
      <c r="O47" s="21" t="s">
        <v>67</v>
      </c>
      <c r="T47" s="50">
        <v>720</v>
      </c>
      <c r="U47" s="17">
        <v>1500</v>
      </c>
      <c r="W47" s="17">
        <v>890</v>
      </c>
    </row>
    <row r="48" spans="2:23" s="17" customFormat="1" ht="15.75" x14ac:dyDescent="0.25">
      <c r="C48" s="17" t="s">
        <v>77</v>
      </c>
      <c r="G48" s="19"/>
      <c r="K48" s="23">
        <v>15000</v>
      </c>
      <c r="O48" s="21" t="s">
        <v>68</v>
      </c>
      <c r="T48" s="50">
        <v>720</v>
      </c>
      <c r="U48" s="17">
        <v>560</v>
      </c>
      <c r="W48" s="17">
        <v>300</v>
      </c>
    </row>
    <row r="49" spans="3:25" s="17" customFormat="1" ht="15.75" x14ac:dyDescent="0.25">
      <c r="G49" s="19"/>
      <c r="O49" s="17" t="s">
        <v>69</v>
      </c>
      <c r="T49" s="50">
        <v>720</v>
      </c>
      <c r="U49" s="17">
        <v>400</v>
      </c>
      <c r="W49" s="17">
        <v>300</v>
      </c>
    </row>
    <row r="50" spans="3:25" s="17" customFormat="1" ht="15.75" x14ac:dyDescent="0.25">
      <c r="C50" s="17" t="s">
        <v>78</v>
      </c>
      <c r="I50" s="23">
        <f>C15*56</f>
        <v>9968</v>
      </c>
      <c r="J50" s="17" t="s">
        <v>40</v>
      </c>
      <c r="Q50" s="17" t="s">
        <v>70</v>
      </c>
      <c r="T50" s="53">
        <f>SUM(T33:T49)</f>
        <v>5535</v>
      </c>
      <c r="U50" s="23"/>
      <c r="V50" s="23"/>
      <c r="W50" s="23"/>
    </row>
    <row r="51" spans="3:25" s="17" customFormat="1" ht="15.75" x14ac:dyDescent="0.25">
      <c r="C51" s="17" t="s">
        <v>79</v>
      </c>
      <c r="I51" s="23">
        <f>C15*56</f>
        <v>9968</v>
      </c>
      <c r="J51" s="17" t="s">
        <v>40</v>
      </c>
      <c r="T51" s="50"/>
      <c r="U51" s="21">
        <f>U32+U35+U38+U41+U45+U46+U47+U48+U49</f>
        <v>9935</v>
      </c>
      <c r="V51" s="17">
        <f t="shared" ref="V51:W51" si="7">V32+V35+V38+V41+V45+V46+V47+V48+V49</f>
        <v>0</v>
      </c>
      <c r="W51" s="21">
        <f t="shared" si="7"/>
        <v>4940</v>
      </c>
    </row>
    <row r="52" spans="3:25" s="17" customFormat="1" ht="33" customHeight="1" x14ac:dyDescent="0.25">
      <c r="Q52" s="43" t="s">
        <v>75</v>
      </c>
      <c r="R52" s="43"/>
      <c r="S52" s="43"/>
      <c r="T52" s="43"/>
      <c r="U52" s="43"/>
      <c r="W52" s="21">
        <f>U51+W51</f>
        <v>14875</v>
      </c>
      <c r="X52" s="23" t="s">
        <v>76</v>
      </c>
      <c r="Y52" s="21"/>
    </row>
    <row r="53" spans="3:25" s="21" customFormat="1" ht="15.75" x14ac:dyDescent="0.25">
      <c r="C53" s="29" t="s">
        <v>80</v>
      </c>
      <c r="D53" s="29"/>
      <c r="E53" s="29"/>
      <c r="F53" s="29"/>
      <c r="G53" s="29"/>
      <c r="H53" s="29"/>
      <c r="I53" s="29"/>
      <c r="J53" s="29"/>
      <c r="K53" s="30">
        <f>K24+K27+K29+K46+K48+I50+I51</f>
        <v>285464.5</v>
      </c>
      <c r="T53" s="54"/>
    </row>
    <row r="54" spans="3:25" s="17" customFormat="1" ht="15.75" x14ac:dyDescent="0.25">
      <c r="C54" s="31" t="s">
        <v>83</v>
      </c>
      <c r="D54" s="21"/>
      <c r="E54" s="21"/>
      <c r="F54" s="21"/>
      <c r="G54" s="32"/>
      <c r="H54" s="21"/>
      <c r="I54" s="21"/>
      <c r="J54" s="21"/>
      <c r="K54" s="21">
        <f>C15*450</f>
        <v>80100</v>
      </c>
      <c r="L54" s="21"/>
      <c r="M54" s="21" t="s">
        <v>90</v>
      </c>
      <c r="N54" s="21"/>
      <c r="O54" s="21"/>
      <c r="T54" s="50"/>
    </row>
    <row r="55" spans="3:25" s="17" customFormat="1" ht="15.75" x14ac:dyDescent="0.25">
      <c r="C55" s="31" t="s">
        <v>86</v>
      </c>
      <c r="D55" s="21"/>
      <c r="E55" s="21"/>
      <c r="F55" s="21"/>
      <c r="G55" s="32"/>
      <c r="H55" s="21"/>
      <c r="I55" s="21"/>
      <c r="J55" s="21"/>
      <c r="K55" s="21">
        <f>C15*112</f>
        <v>19936</v>
      </c>
      <c r="L55" s="21"/>
      <c r="M55" s="21" t="s">
        <v>90</v>
      </c>
      <c r="N55" s="21"/>
      <c r="O55" s="21"/>
      <c r="T55" s="50"/>
    </row>
    <row r="56" spans="3:25" s="17" customFormat="1" ht="15.75" x14ac:dyDescent="0.25">
      <c r="C56" s="31" t="s">
        <v>81</v>
      </c>
      <c r="D56" s="21"/>
      <c r="E56" s="21"/>
      <c r="F56" s="21"/>
      <c r="G56" s="32"/>
      <c r="H56" s="21"/>
      <c r="I56" s="21"/>
      <c r="J56" s="21"/>
      <c r="K56" s="21">
        <f>C15*200</f>
        <v>35600</v>
      </c>
      <c r="L56" s="21"/>
      <c r="M56" s="21"/>
      <c r="N56" s="21"/>
      <c r="O56" s="21"/>
      <c r="T56" s="50"/>
    </row>
    <row r="57" spans="3:25" s="17" customFormat="1" ht="15.75" x14ac:dyDescent="0.25">
      <c r="C57" s="31" t="s">
        <v>84</v>
      </c>
      <c r="D57" s="21"/>
      <c r="E57" s="21"/>
      <c r="F57" s="21"/>
      <c r="G57" s="32"/>
      <c r="H57" s="21"/>
      <c r="I57" s="21"/>
      <c r="J57" s="21"/>
      <c r="K57" s="21">
        <v>1500</v>
      </c>
      <c r="L57" s="21"/>
      <c r="M57" s="21" t="s">
        <v>90</v>
      </c>
      <c r="N57" s="21"/>
      <c r="O57" s="21"/>
      <c r="T57" s="50"/>
    </row>
    <row r="58" spans="3:25" s="17" customFormat="1" ht="15.75" x14ac:dyDescent="0.25">
      <c r="C58" s="21" t="s">
        <v>82</v>
      </c>
      <c r="D58" s="21"/>
      <c r="E58" s="21"/>
      <c r="F58" s="21"/>
      <c r="G58" s="21"/>
      <c r="H58" s="21"/>
      <c r="I58" s="21"/>
      <c r="J58" s="21"/>
      <c r="K58" s="21">
        <v>600</v>
      </c>
      <c r="L58" s="21"/>
      <c r="M58" s="21"/>
      <c r="N58" s="21"/>
      <c r="O58" s="21"/>
      <c r="T58" s="50"/>
    </row>
    <row r="59" spans="3:25" s="17" customFormat="1" ht="15.75" x14ac:dyDescent="0.25">
      <c r="C59" s="21" t="s">
        <v>85</v>
      </c>
      <c r="D59" s="21"/>
      <c r="E59" s="21"/>
      <c r="F59" s="21"/>
      <c r="G59" s="32"/>
      <c r="H59" s="21"/>
      <c r="I59" s="21"/>
      <c r="J59" s="21"/>
      <c r="K59" s="21">
        <f>K53-K54-K55-K56-K57-K58-K48</f>
        <v>132728.5</v>
      </c>
      <c r="L59" s="21"/>
      <c r="M59" s="21" t="s">
        <v>88</v>
      </c>
      <c r="N59" s="21"/>
      <c r="O59" s="21"/>
      <c r="T59" s="50"/>
    </row>
    <row r="60" spans="3:25" s="17" customFormat="1" ht="15.75" x14ac:dyDescent="0.25">
      <c r="C60" s="21" t="s">
        <v>87</v>
      </c>
      <c r="D60" s="21"/>
      <c r="E60" s="21"/>
      <c r="F60" s="21"/>
      <c r="G60" s="25"/>
      <c r="H60" s="21"/>
      <c r="I60" s="21"/>
      <c r="J60" s="21"/>
      <c r="K60" s="21">
        <v>15000</v>
      </c>
      <c r="L60" s="21"/>
      <c r="M60" s="40" t="s">
        <v>89</v>
      </c>
      <c r="N60" s="40"/>
      <c r="O60" s="40"/>
      <c r="T60" s="50"/>
    </row>
    <row r="61" spans="3:25" s="17" customFormat="1" ht="15.75" x14ac:dyDescent="0.25">
      <c r="C61" s="21"/>
      <c r="D61" s="21"/>
      <c r="E61" s="21"/>
      <c r="F61" s="21"/>
      <c r="G61" s="25"/>
      <c r="H61" s="21"/>
      <c r="I61" s="21"/>
      <c r="J61" s="21"/>
      <c r="K61" s="21"/>
      <c r="L61" s="21"/>
      <c r="M61" s="33"/>
      <c r="N61" s="33"/>
      <c r="O61" s="33"/>
      <c r="T61" s="50"/>
    </row>
    <row r="62" spans="3:25" s="17" customFormat="1" ht="15.75" x14ac:dyDescent="0.25">
      <c r="C62" s="21" t="s">
        <v>92</v>
      </c>
      <c r="D62" s="21"/>
      <c r="E62" s="21"/>
      <c r="F62" s="21"/>
      <c r="G62" s="25"/>
      <c r="H62" s="21">
        <v>125</v>
      </c>
      <c r="I62" s="21">
        <v>102</v>
      </c>
      <c r="J62" s="21"/>
      <c r="K62" s="23">
        <f>H62+I62</f>
        <v>227</v>
      </c>
      <c r="L62" s="21" t="s">
        <v>93</v>
      </c>
      <c r="M62" s="33"/>
      <c r="N62" s="33"/>
      <c r="O62" s="33"/>
      <c r="T62" s="50"/>
    </row>
    <row r="63" spans="3:25" s="17" customFormat="1" ht="15.75" x14ac:dyDescent="0.25">
      <c r="C63" s="21" t="s">
        <v>94</v>
      </c>
      <c r="D63" s="21"/>
      <c r="E63" s="21"/>
      <c r="F63" s="21"/>
      <c r="G63" s="25"/>
      <c r="H63" s="21">
        <v>180</v>
      </c>
      <c r="I63" s="21">
        <v>107</v>
      </c>
      <c r="J63" s="21"/>
      <c r="K63" s="23">
        <f>H63+I63</f>
        <v>287</v>
      </c>
      <c r="L63" s="21" t="s">
        <v>93</v>
      </c>
      <c r="M63" s="33"/>
      <c r="N63" s="33"/>
      <c r="O63" s="33"/>
      <c r="T63" s="50"/>
    </row>
    <row r="64" spans="3:25" s="17" customFormat="1" ht="15.75" x14ac:dyDescent="0.25">
      <c r="C64" s="21"/>
      <c r="D64" s="21"/>
      <c r="E64" s="21"/>
      <c r="F64" s="21"/>
      <c r="G64" s="25"/>
      <c r="H64" s="21"/>
      <c r="I64" s="21"/>
      <c r="J64" s="21"/>
      <c r="K64" s="21">
        <f>K62+K63</f>
        <v>514</v>
      </c>
      <c r="L64" s="21" t="s">
        <v>93</v>
      </c>
      <c r="M64" s="33"/>
      <c r="N64" s="33"/>
      <c r="O64" s="33"/>
      <c r="T64" s="50"/>
    </row>
    <row r="65" spans="2:20" s="17" customFormat="1" ht="15.75" x14ac:dyDescent="0.25">
      <c r="B65" s="17" t="s">
        <v>91</v>
      </c>
      <c r="T65" s="50"/>
    </row>
    <row r="66" spans="2:20" s="17" customFormat="1" ht="15.75" x14ac:dyDescent="0.25">
      <c r="T66" s="50"/>
    </row>
    <row r="67" spans="2:20" s="17" customFormat="1" ht="15.75" x14ac:dyDescent="0.25">
      <c r="E67" s="20"/>
      <c r="T67" s="50"/>
    </row>
    <row r="68" spans="2:20" s="17" customFormat="1" ht="15.75" x14ac:dyDescent="0.25">
      <c r="E68" s="21"/>
      <c r="T68" s="50"/>
    </row>
    <row r="69" spans="2:20" s="17" customFormat="1" ht="15.75" x14ac:dyDescent="0.25">
      <c r="E69" s="21"/>
      <c r="T69" s="50"/>
    </row>
    <row r="70" spans="2:20" s="17" customFormat="1" ht="15.75" x14ac:dyDescent="0.25">
      <c r="E70" s="20"/>
      <c r="T70" s="50"/>
    </row>
    <row r="71" spans="2:20" s="17" customFormat="1" ht="15.75" x14ac:dyDescent="0.25">
      <c r="T71" s="50"/>
    </row>
    <row r="72" spans="2:20" s="17" customFormat="1" ht="15.75" x14ac:dyDescent="0.25">
      <c r="T72" s="50"/>
    </row>
  </sheetData>
  <mergeCells count="21">
    <mergeCell ref="M60:O60"/>
    <mergeCell ref="W3:W4"/>
    <mergeCell ref="Q52:U52"/>
    <mergeCell ref="O2:V2"/>
    <mergeCell ref="D2:N2"/>
    <mergeCell ref="L3:L4"/>
    <mergeCell ref="V3:V4"/>
    <mergeCell ref="D3:D4"/>
    <mergeCell ref="E3:E4"/>
    <mergeCell ref="H3:I3"/>
    <mergeCell ref="N3:N4"/>
    <mergeCell ref="O3:O4"/>
    <mergeCell ref="P3:P4"/>
    <mergeCell ref="Q3:R3"/>
    <mergeCell ref="S3:T3"/>
    <mergeCell ref="U3:U4"/>
    <mergeCell ref="J3:K3"/>
    <mergeCell ref="M3:M4"/>
    <mergeCell ref="B2:B4"/>
    <mergeCell ref="A2:A4"/>
    <mergeCell ref="F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H18" sqref="H1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Baocao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Võ Minh Phương</cp:lastModifiedBy>
  <cp:lastPrinted>2018-09-08T06:43:45Z</cp:lastPrinted>
  <dcterms:created xsi:type="dcterms:W3CDTF">2018-08-24T03:39:20Z</dcterms:created>
  <dcterms:modified xsi:type="dcterms:W3CDTF">2018-09-11T08:11:21Z</dcterms:modified>
</cp:coreProperties>
</file>